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A648F4BB-A6BA-4C80-A6D3-1B2E4A977B7E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C26" i="3" s="1"/>
  <c r="C61" i="3" s="1"/>
  <c r="C63" i="3" s="1"/>
  <c r="E60" i="6"/>
  <c r="F54" i="6"/>
  <c r="E55" i="6"/>
  <c r="D55" i="6"/>
  <c r="H17" i="4" l="1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/>
  <c r="P31" i="1" l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tc={45164ACA-1231-4349-A216-449CE0F27485}</author>
  </authors>
  <commentList>
    <comment ref="J19" authorId="0" shapeId="0" xr:uid="{45164ACA-1231-4349-A216-449CE0F27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<sst xmlns="http://schemas.openxmlformats.org/spreadsheetml/2006/main" count="715" uniqueCount="412">
  <si>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</si>
  <si>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</si>
  <si>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</si>
  <si>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</si>
  <si>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</si>
  <si>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</si>
  <si>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</si>
  <si>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</si>
  <si>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</si>
  <si>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</si>
  <si>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</si>
  <si>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</si>
  <si>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</si>
  <si>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</si>
  <si>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</si>
  <si>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</si>
  <si>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</si>
  <si>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</si>
  <si>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</si>
  <si>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</si>
  <si>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</si>
  <si>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</si>
  <si>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</si>
  <si>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</si>
  <si>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</si>
  <si>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</si>
  <si>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</si>
  <si>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</si>
  <si>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</si>
  <si>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</si>
  <si>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</si>
  <si>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</si>
  <si>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</si>
  <si>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</si>
  <si>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</si>
  <si>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</si>
  <si>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</si>
  <si>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</si>
  <si>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</si>
  <si>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</si>
  <si>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</si>
  <si>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</si>
  <si>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</si>
  <si>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</si>
  <si>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</si>
  <si>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</si>
  <si>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</si>
  <si>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</si>
  <si>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</si>
  <si>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</si>
  <si>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</si>
  <si>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</si>
  <si>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</si>
  <si>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</si>
  <si>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</si>
  <si>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</si>
  <si>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</si>
  <si>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</si>
  <si>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</si>
  <si>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</si>
  <si>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</si>
  <si>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</si>
  <si>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</si>
  <si>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</si>
  <si>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</si>
  <si>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</si>
  <si>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</si>
  <si>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</si>
  <si>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</si>
  <si>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</si>
  <si>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</si>
  <si>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</si>
  <si>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</si>
  <si>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</si>
  <si>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</si>
  <si>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</si>
  <si>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</si>
  <si>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</si>
  <si>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</si>
  <si>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</si>
  <si>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</si>
  <si>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</si>
  <si>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</si>
  <si>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</si>
  <si>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</si>
  <si>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</si>
  <si>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</si>
  <si>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</si>
  <si>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</si>
  <si>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</si>
  <si>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</si>
  <si>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</si>
  <si>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</si>
  <si>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</si>
  <si>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</si>
  <si>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</si>
  <si>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</si>
  <si>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</si>
  <si>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</si>
  <si>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</si>
  <si>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</si>
  <si>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</si>
  <si>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</si>
  <si>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</si>
  <si>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</si>
  <si>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</si>
  <si>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</si>
  <si>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</si>
  <si>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</si>
  <si>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</si>
  <si>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</si>
  <si>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</si>
  <si>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</si>
  <si>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</si>
  <si>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</si>
  <si>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</si>
  <si>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</si>
  <si>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</si>
  <si>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</si>
  <si>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</si>
  <si>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</si>
  <si>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</si>
  <si>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</si>
  <si>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</si>
  <si>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</si>
  <si>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</si>
  <si>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</si>
  <si>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</si>
  <si>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</si>
  <si>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</si>
  <si>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</si>
  <si>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</si>
  <si>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</si>
  <si>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</si>
  <si>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</si>
  <si>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</si>
  <si>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</si>
  <si>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</si>
  <si>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</si>
  <si>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</si>
  <si>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</si>
  <si>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</si>
  <si>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</si>
  <si>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</si>
  <si>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</si>
  <si>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</si>
  <si>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</si>
  <si>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</si>
  <si>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</si>
  <si>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</si>
  <si>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</si>
  <si>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</si>
  <si>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</si>
  <si>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</si>
  <si>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</si>
  <si>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</si>
  <si>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</si>
  <si>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</si>
  <si>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</si>
  <si>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</si>
  <si>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</si>
  <si>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</si>
  <si>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</si>
  <si>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</si>
  <si>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</si>
  <si>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</si>
  <si>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</si>
  <si>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</si>
  <si>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</si>
  <si>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</si>
  <si>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</si>
  <si>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</si>
  <si>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</si>
  <si>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</si>
  <si>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</si>
  <si>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</si>
  <si>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</si>
  <si>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</si>
  <si>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</si>
  <si>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</si>
  <si>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</si>
  <si>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</si>
  <si>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</si>
  <si>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</si>
  <si>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</si>
  <si>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</si>
  <si>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</si>
  <si>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</si>
  <si>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</si>
  <si>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</si>
  <si>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</si>
  <si>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</si>
  <si>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</si>
  <si>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</si>
  <si>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</si>
  <si>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</si>
  <si>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</si>
  <si>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</si>
  <si>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</si>
  <si>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</si>
  <si>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</si>
  <si>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</si>
  <si>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</si>
  <si>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</si>
  <si>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</si>
  <si>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</si>
  <si>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</si>
  <si>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</si>
  <si>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</si>
  <si>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</si>
  <si>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</si>
  <si>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</si>
  <si>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</si>
  <si>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</si>
  <si>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</si>
  <si>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</si>
  <si>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</si>
  <si>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</si>
  <si>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</si>
  <si>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</si>
  <si>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</si>
  <si>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</si>
  <si>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</si>
  <si>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</si>
  <si>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</si>
  <si>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</si>
  <si>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</si>
  <si>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</si>
  <si>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</si>
  <si>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</si>
  <si>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</si>
  <si>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</si>
  <si>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</si>
  <si>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</si>
  <si>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</si>
  <si>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</si>
  <si>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</si>
  <si>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</si>
  <si>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</si>
  <si>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</si>
  <si>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</si>
  <si>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</si>
  <si>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</si>
  <si>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</si>
  <si>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</si>
  <si>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</si>
  <si>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</si>
  <si>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</si>
  <si>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</si>
  <si>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</si>
  <si>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</si>
  <si>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</si>
  <si>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</si>
  <si>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</si>
  <si>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</si>
  <si>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</si>
  <si>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</si>
  <si>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</si>
  <si>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</si>
  <si>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</si>
  <si>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</si>
  <si>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</si>
  <si>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</si>
  <si>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</si>
  <si>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</si>
  <si>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</si>
  <si>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</si>
  <si>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</si>
  <si>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</si>
  <si>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</si>
  <si>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</si>
  <si>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</si>
  <si>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</si>
  <si>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</si>
  <si>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</si>
  <si>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</si>
  <si>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</si>
  <si>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</si>
  <si>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</si>
  <si>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</si>
  <si>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</si>
  <si>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</si>
  <si>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</si>
  <si>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</si>
  <si>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</si>
  <si>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</si>
  <si>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</si>
  <si>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</si>
  <si>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</si>
  <si>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</si>
  <si>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</si>
  <si>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</si>
  <si>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</si>
  <si>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</si>
  <si>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</si>
  <si>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</si>
  <si>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</si>
  <si>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</si>
  <si>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</si>
  <si>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</si>
  <si>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</si>
  <si>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</si>
  <si>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</si>
  <si>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</si>
  <si>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</si>
  <si>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</si>
  <si>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</si>
  <si>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</si>
  <si>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</si>
  <si>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</si>
  <si>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</si>
  <si>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</si>
  <si>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</si>
  <si>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</si>
  <si>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</si>
  <si>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</si>
  <si>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</si>
  <si>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</si>
  <si>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</si>
  <si>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</si>
  <si>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</si>
  <si>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</si>
  <si>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</si>
  <si>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</si>
  <si>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</si>
  <si>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</si>
  <si>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</si>
  <si>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</si>
  <si>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</si>
  <si>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</si>
  <si>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</si>
  <si>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</si>
  <si>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</si>
  <si>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</si>
  <si>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</si>
  <si>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</si>
  <si>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</si>
  <si>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</si>
  <si>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</si>
  <si>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</si>
  <si>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</si>
  <si>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</si>
  <si>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</si>
  <si>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</si>
  <si>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</si>
  <si>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</si>
  <si>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</si>
  <si>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</si>
  <si>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</si>
  <si>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</si>
  <si>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</si>
  <si>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</si>
  <si>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</si>
  <si>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</si>
  <si>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</si>
  <si>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</si>
  <si>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</si>
  <si>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</si>
  <si>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</si>
  <si>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</si>
  <si>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</si>
  <si>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</si>
  <si>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</si>
  <si>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</si>
  <si>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</si>
  <si>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</si>
  <si>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</si>
  <si>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</si>
  <si>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</si>
  <si>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</si>
  <si>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</si>
  <si>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</si>
  <si>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</si>
  <si>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</si>
  <si>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</si>
  <si>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</si>
  <si>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</si>
  <si>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</si>
  <si>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</si>
  <si>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</si>
  <si>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</si>
  <si>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</si>
  <si>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</si>
  <si>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</si>
  <si>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</si>
  <si>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</si>
  <si>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</si>
  <si>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</si>
  <si>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</si>
  <si>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</si>
  <si>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</si>
  <si>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</si>
  <si>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</si>
  <si>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</si>
  <si>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</si>
  <si>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</si>
  <si>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</si>
  <si>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</si>
  <si>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</si>
  <si>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</si>
  <si>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</si>
  <si>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</si>
  <si>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</si>
  <si>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</si>
  <si>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</si>
  <si>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</si>
  <si>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</si>
  <si>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</si>
  <si>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</si>
  <si>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Al 31 de enero de 2024</t>
  </si>
  <si>
    <t>Correspondiente al 29 del mes de febrero del año 2024</t>
  </si>
  <si>
    <t>Correspondiente al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</si>
</sst>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8EF21DB9-CCB7-49E9-A594-1720173CA7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8EF21DB9-CCB7-49E9-A594-1720173CA7CC}" id="{45164ACA-1231-4349-A216-449CE0F27485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5147851.820000004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104" activePane="bottomLeft" state="frozen"/>
      <selection pane="bottomLeft" activeCell="D168" sqref="D168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122301370.16000001</v>
      </c>
      <c r="K2" s="7">
        <f t="shared" ref="K2:Q2" si="0">SUM(K13:K171)</f>
        <v>0</v>
      </c>
      <c r="L2" s="7">
        <f t="shared" si="0"/>
        <v>0</v>
      </c>
      <c r="M2" s="7">
        <f t="shared" si="0"/>
        <v>229536988.39999998</v>
      </c>
      <c r="N2" s="7">
        <f t="shared" si="0"/>
        <v>-108856626.87999998</v>
      </c>
      <c r="O2" s="7">
        <f t="shared" si="0"/>
        <v>89141852.599999979</v>
      </c>
      <c r="P2" s="7">
        <f t="shared" si="0"/>
        <v>-46738445.549999997</v>
      </c>
      <c r="Q2" s="7">
        <f t="shared" si="0"/>
        <v>0</v>
      </c>
      <c r="S2" s="7">
        <f>SUM(N2:R2)</f>
        <v>-66453219.829999998</v>
      </c>
      <c r="T2" s="7"/>
      <c r="U2" s="10">
        <f>SUM(U13:U171)</f>
        <v>10228824.619999999</v>
      </c>
      <c r="V2" s="10">
        <f>SUM(V13:V171)</f>
        <v>0</v>
      </c>
      <c r="W2" s="10">
        <f>SUM(W13:W171)</f>
        <v>-7222805.8200000003</v>
      </c>
      <c r="X2" s="7">
        <f>SUM(X13:X171)</f>
        <v>0</v>
      </c>
      <c r="Z2" s="7">
        <f>+O2+P2-N2</f>
        <v>151260033.92999995</v>
      </c>
    </row>
    <row r="3" spans="1:30" hidden="1" x14ac:dyDescent="0.25">
      <c r="C3" s="6"/>
      <c r="D3" s="11">
        <f>+SUBTOTAL(9,D13:D172)</f>
        <v>138995568.39000002</v>
      </c>
      <c r="E3" s="6"/>
      <c r="F3" s="11">
        <f>+SUBTOTAL(9,F13:F172)</f>
        <v>127855281.56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409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94749.15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470156.51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10923554.189999999</v>
      </c>
      <c r="M16" s="7">
        <f>F16+F17+F19+'EFE-Flujo de Efectivo'!P62</f>
        <v>0</v>
      </c>
      <c r="N16" s="8">
        <f>+J16+K16-L16-M16</f>
        <v>10923554.189999999</v>
      </c>
      <c r="O16" s="7">
        <f>-N16</f>
        <v>-10923554.189999999</v>
      </c>
      <c r="P16" s="7"/>
      <c r="Q16" s="7"/>
      <c r="R16" s="7"/>
      <c r="S16" s="7">
        <f t="shared" si="1"/>
        <v>0</v>
      </c>
      <c r="T16" s="30">
        <f t="shared" si="2"/>
        <v>-10923554.189999999</v>
      </c>
      <c r="Y16" s="7"/>
    </row>
    <row r="17" spans="1:25" ht="15.75" x14ac:dyDescent="0.25">
      <c r="A17" s="1" t="s">
        <v>40</v>
      </c>
      <c r="C17" s="31" t="s">
        <v>43</v>
      </c>
      <c r="D17" s="16">
        <v>-2392631.33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>
        <v>491060</v>
      </c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10423360.74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2422668.27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3064737.28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3064737.28</v>
      </c>
      <c r="M22" s="7">
        <f>F22</f>
        <v>0</v>
      </c>
      <c r="N22" s="8">
        <f t="shared" si="3"/>
        <v>3064737.28</v>
      </c>
      <c r="O22" s="7">
        <f>-N22</f>
        <v>-3064737.28</v>
      </c>
      <c r="P22" s="7"/>
      <c r="Q22" s="7"/>
      <c r="S22" s="7">
        <f>SUM(N22:R22)</f>
        <v>0</v>
      </c>
      <c r="T22" s="30">
        <f t="shared" si="2"/>
        <v>-3064737.28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-162282303.50999999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222704731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222704731</v>
      </c>
      <c r="K24" s="8"/>
      <c r="M24" s="7">
        <f>F24</f>
        <v>3653530.2</v>
      </c>
      <c r="N24" s="8">
        <f t="shared" si="3"/>
        <v>219051200.80000001</v>
      </c>
      <c r="O24" s="7">
        <f>-N24</f>
        <v>-219051200.80000001</v>
      </c>
      <c r="P24" s="7"/>
      <c r="Q24" s="7"/>
      <c r="S24" s="7"/>
      <c r="T24" s="30">
        <f t="shared" si="2"/>
        <v>-219051200.80000001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-162282303.50999999</v>
      </c>
      <c r="E25" s="7"/>
      <c r="F25" s="7">
        <f>D24+F24</f>
        <v>226358261.19999999</v>
      </c>
      <c r="G25" s="14"/>
      <c r="I25" s="3" t="str">
        <f>+C25</f>
        <v>Depreciación acumulada</v>
      </c>
      <c r="J25" s="7">
        <f>D25</f>
        <v>-162282303.50999999</v>
      </c>
      <c r="K25" s="36"/>
      <c r="L25" s="8"/>
      <c r="M25" s="7">
        <f>F25</f>
        <v>226358261.19999999</v>
      </c>
      <c r="N25" s="8">
        <f t="shared" si="3"/>
        <v>-388640564.70999998</v>
      </c>
      <c r="O25" s="7">
        <f>-N25</f>
        <v>388640564.70999998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388640564.70999998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60422427.49000001</v>
      </c>
      <c r="G26" s="14">
        <f>D24+G24</f>
        <v>223347175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-6696443.7400000002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-6696443.7400000002</v>
      </c>
      <c r="K30" s="7"/>
      <c r="L30" s="7"/>
      <c r="M30" s="7"/>
      <c r="N30" s="8">
        <f t="shared" si="3"/>
        <v>-6696443.7400000002</v>
      </c>
      <c r="O30" s="7">
        <f>-N30</f>
        <v>6696443.7400000002</v>
      </c>
      <c r="P30" s="7">
        <f t="shared" si="4"/>
        <v>6696443.7400000002</v>
      </c>
      <c r="S30" s="7">
        <f>SUM(N30:R30)</f>
        <v>6696443.7400000002</v>
      </c>
      <c r="T30" s="30">
        <f t="shared" si="2"/>
        <v>6696443.7400000002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-611673.39</v>
      </c>
      <c r="E31" s="7"/>
      <c r="F31" s="7">
        <v>-474803</v>
      </c>
      <c r="G31" s="14">
        <f>D31-F31</f>
        <v>-136870.39000000001</v>
      </c>
      <c r="I31" s="3" t="str">
        <f>+C31</f>
        <v>Retenciones y acumulaciones por pagar</v>
      </c>
      <c r="J31" s="7">
        <f>+D31</f>
        <v>-611673.39</v>
      </c>
      <c r="K31" s="7"/>
      <c r="L31" s="7"/>
      <c r="M31" s="7">
        <f>F31</f>
        <v>-474803</v>
      </c>
      <c r="N31" s="8">
        <f t="shared" si="3"/>
        <v>-136870.39000000001</v>
      </c>
      <c r="O31" s="7">
        <f>-N31</f>
        <v>136870.39000000001</v>
      </c>
      <c r="P31" s="7">
        <f t="shared" si="4"/>
        <v>136870.39000000001</v>
      </c>
      <c r="S31" s="7">
        <f t="shared" si="1"/>
        <v>136870.39000000001</v>
      </c>
      <c r="T31" s="30">
        <f t="shared" si="2"/>
        <v>136870.39000000001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5981100.0800000019</v>
      </c>
      <c r="E36" s="30"/>
      <c r="F36" s="8"/>
      <c r="G36" s="13"/>
      <c r="I36" s="3" t="str">
        <f>+C36</f>
        <v>Resultado del período</v>
      </c>
      <c r="J36" s="7">
        <f>D36</f>
        <v>5981100.0800000019</v>
      </c>
      <c r="K36" s="7"/>
      <c r="L36" s="7"/>
      <c r="M36" s="7">
        <f>F36</f>
        <v>0</v>
      </c>
      <c r="N36" s="8">
        <f>+J36+K36-L36-M36</f>
        <v>5981100.0800000019</v>
      </c>
      <c r="O36" s="7">
        <f>-N36</f>
        <v>-5981100.0800000019</v>
      </c>
      <c r="P36" s="7">
        <f t="shared" si="4"/>
        <v>-5981100.0800000019</v>
      </c>
      <c r="S36" s="7">
        <f t="shared" si="1"/>
        <v>-5981100.0800000019</v>
      </c>
      <c r="T36" s="30">
        <f t="shared" si="2"/>
        <v>-5981100.0800000019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-3200000</v>
      </c>
      <c r="K37" s="17"/>
      <c r="M37" s="17"/>
      <c r="N37" s="8">
        <f t="shared" si="3"/>
        <v>-3200000</v>
      </c>
      <c r="O37" s="7">
        <f>-N37</f>
        <v>3200000</v>
      </c>
      <c r="P37" s="7">
        <f t="shared" si="4"/>
        <v>3200000</v>
      </c>
      <c r="Q37" s="3"/>
      <c r="S37" s="7">
        <f t="shared" si="1"/>
        <v>3200000</v>
      </c>
      <c r="T37" s="30">
        <f t="shared" si="2"/>
        <v>3200000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-19714774.280000001</v>
      </c>
      <c r="K38" s="17"/>
      <c r="M38" s="17"/>
      <c r="N38" s="8">
        <f t="shared" si="3"/>
        <v>-19714774.280000001</v>
      </c>
      <c r="O38" s="17"/>
      <c r="P38" s="7">
        <f t="shared" si="4"/>
        <v>19714774.280000001</v>
      </c>
      <c r="Q38" s="3"/>
      <c r="S38" s="7">
        <f>SUM(N38:R38)</f>
        <v>0</v>
      </c>
      <c r="T38" s="30">
        <f t="shared" si="2"/>
        <v>19714774.280000001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-156000</v>
      </c>
      <c r="M39" s="17"/>
      <c r="N39" s="8">
        <f t="shared" si="3"/>
        <v>-156000</v>
      </c>
      <c r="O39" s="17">
        <f>-N39</f>
        <v>156000</v>
      </c>
      <c r="P39" s="7">
        <f t="shared" si="4"/>
        <v>156000</v>
      </c>
      <c r="Q39" s="3"/>
      <c r="S39" s="7">
        <f t="shared" si="1"/>
        <v>156000</v>
      </c>
      <c r="T39" s="30">
        <f t="shared" si="2"/>
        <v>156000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-3200000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-19714774.280000001</v>
      </c>
      <c r="E41" s="30"/>
      <c r="F41" s="8"/>
      <c r="G41" s="30"/>
      <c r="I41" s="42" t="s">
        <v>76</v>
      </c>
      <c r="J41" s="17">
        <f>D41</f>
        <v>-19714774.280000001</v>
      </c>
      <c r="M41" s="30">
        <f>F41</f>
        <v>0</v>
      </c>
      <c r="N41" s="8">
        <f t="shared" si="3"/>
        <v>-19714774.280000001</v>
      </c>
      <c r="O41" s="30">
        <f>-N41</f>
        <v>19714774.280000001</v>
      </c>
      <c r="P41" s="7">
        <f t="shared" si="4"/>
        <v>19714774.280000001</v>
      </c>
      <c r="Q41" s="3"/>
      <c r="S41" s="7">
        <f t="shared" si="1"/>
        <v>19714774.280000001</v>
      </c>
      <c r="T41" s="30">
        <f>-N41</f>
        <v>19714774.280000001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>
        <v>-4663200</v>
      </c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>
        <v>-156000</v>
      </c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v>10228824.619999999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10228824.619999999</v>
      </c>
      <c r="M48" s="7">
        <f>F48</f>
        <v>0</v>
      </c>
      <c r="N48" s="8">
        <f t="shared" si="3"/>
        <v>10228824.619999999</v>
      </c>
      <c r="O48" s="7">
        <f t="shared" ref="O48:O114" si="9">-N48</f>
        <v>-10228824.619999999</v>
      </c>
      <c r="P48" s="7">
        <f t="shared" si="4"/>
        <v>-10228824.619999999</v>
      </c>
      <c r="S48" s="7">
        <f t="shared" si="1"/>
        <v>-10228824.619999999</v>
      </c>
      <c r="T48" s="30">
        <f t="shared" si="7"/>
        <v>-10228824.619999999</v>
      </c>
      <c r="U48" s="7">
        <f>N48</f>
        <v>10228824.619999999</v>
      </c>
      <c r="V48" s="7"/>
      <c r="Y48" s="7">
        <f t="shared" si="6"/>
        <v>10228824.619999999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v>8559923.3800000008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8559923.3800000008</v>
      </c>
      <c r="M67" s="7">
        <f t="shared" si="10"/>
        <v>0</v>
      </c>
      <c r="N67" s="8">
        <f t="shared" si="3"/>
        <v>8559923.3800000008</v>
      </c>
      <c r="O67" s="7">
        <f t="shared" si="9"/>
        <v>-8559923.3800000008</v>
      </c>
      <c r="P67" s="7">
        <f t="shared" si="4"/>
        <v>-8559923.3800000008</v>
      </c>
      <c r="S67" s="7">
        <f t="shared" si="1"/>
        <v>-8559923.3800000008</v>
      </c>
      <c r="W67" s="7">
        <f>+O67</f>
        <v>-8559923.3800000008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v>1337117.56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1337117.56</v>
      </c>
      <c r="M111" s="7">
        <f t="shared" si="10"/>
        <v>0</v>
      </c>
      <c r="N111" s="8">
        <f t="shared" si="18"/>
        <v>1337117.56</v>
      </c>
      <c r="O111" s="7">
        <f t="shared" si="9"/>
        <v>-1337117.56</v>
      </c>
      <c r="P111" s="7">
        <f t="shared" si="21"/>
        <v>-1337117.56</v>
      </c>
      <c r="S111" s="7">
        <f t="shared" si="19"/>
        <v>-1337117.56</v>
      </c>
      <c r="U111" s="7"/>
      <c r="V111" s="7"/>
      <c r="W111" s="7">
        <f>N111</f>
        <v>1337117.56</v>
      </c>
      <c r="Y111" s="7">
        <f t="shared" si="14"/>
        <v>2674235.12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>
        <v>6000</v>
      </c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6000</v>
      </c>
      <c r="K166" s="7"/>
      <c r="L166" s="7"/>
      <c r="M166" s="7">
        <f t="shared" si="28"/>
        <v>0</v>
      </c>
      <c r="N166" s="8">
        <f t="shared" si="36"/>
        <v>6000</v>
      </c>
      <c r="O166" s="7">
        <f t="shared" si="27"/>
        <v>-6000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1621008.64</v>
      </c>
      <c r="E167" s="8"/>
      <c r="F167" s="8"/>
      <c r="I167" s="3" t="str">
        <f t="shared" si="39"/>
        <v>Gasto de depreciación</v>
      </c>
      <c r="J167" s="7">
        <f t="shared" si="39"/>
        <v>1621008.64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11571942.18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8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E175" s="8">
        <f t="shared" ref="E175" si="42">+SUBTOTAL(9,E12:E168)</f>
        <v>-1055000</v>
      </c>
      <c r="F175" s="8">
        <f>+SUBTOTAL(9,F12:F168)</f>
        <v>116283339.38</v>
      </c>
      <c r="J175" s="7">
        <f>+D174</f>
        <v>0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D8" sqref="D8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'[4]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410</v>
      </c>
      <c r="D2" s="189"/>
      <c r="E2" s="189"/>
      <c r="F2" s="189"/>
      <c r="G2" s="189"/>
      <c r="H2" s="71"/>
    </row>
    <row r="3" spans="1:13" ht="15" customHeight="1" x14ac:dyDescent="0.25">
      <c r="C3" s="189" t="str">
        <f>'[4]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3200000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19714774.280000001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156000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4663200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27733974.280000001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10228824.619999999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8559923.3800000008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1337117.56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6000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1621008.64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21752874.199999999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5981100.0800000019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I25" sqref="I25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410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17519205</v>
      </c>
      <c r="H18" s="178">
        <v>17519205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5981100.0800000019</v>
      </c>
      <c r="H19" s="178">
        <f>SUM(D19,E19,F19,G19)</f>
        <v>5981100.0800000019</v>
      </c>
      <c r="I19" s="154"/>
      <c r="J19" s="117"/>
      <c r="K19" s="163"/>
      <c r="L19" s="163"/>
    </row>
    <row r="20" spans="1:14" ht="18.75" x14ac:dyDescent="0.25">
      <c r="B20" s="95"/>
      <c r="C20" s="164" t="s">
        <v>408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40099360.079999998</v>
      </c>
      <c r="H20" s="180">
        <f>H13+H15+H16+H17+H18+H19</f>
        <v>91794686.079999998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Q25" sqref="Q25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'[5]Flujo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'[5]Flujo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3200000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3200000</v>
      </c>
      <c r="I9" s="114">
        <f>-'[6]BC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24377974.280000001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24377974.280000001</v>
      </c>
      <c r="I10" s="114">
        <f>-'[6]BC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105042055.94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-90034103.49000001</v>
      </c>
    </row>
    <row r="14" spans="1:17" customFormat="1" x14ac:dyDescent="0.3">
      <c r="A14" s="111" t="s">
        <v>294</v>
      </c>
      <c r="B14" s="120"/>
      <c r="C14" s="109">
        <f>-'BC Balance Comprobación'!D43</f>
        <v>156000</v>
      </c>
      <c r="D14" s="121"/>
      <c r="E14" s="108">
        <f>'[2]BC Balance Comprobación'!M39</f>
        <v>0</v>
      </c>
      <c r="F14" s="113"/>
      <c r="G14" s="106"/>
      <c r="H14" s="106">
        <f t="shared" si="0"/>
        <v>156000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7879373.3999999911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-6000</v>
      </c>
      <c r="D16" s="106"/>
      <c r="E16" s="106">
        <v>0</v>
      </c>
      <c r="F16" s="107"/>
      <c r="G16" s="108"/>
      <c r="H16" s="106">
        <f t="shared" ref="H16:H23" si="1">+C16+E16</f>
        <v>-6000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-10228824.619999999</v>
      </c>
      <c r="D17" s="123"/>
      <c r="E17" s="96">
        <v>-83368429</v>
      </c>
      <c r="F17" s="93"/>
      <c r="G17" s="108">
        <v>-5376484.4800000004</v>
      </c>
      <c r="H17" s="78">
        <f t="shared" si="1"/>
        <v>-93597253.620000005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-51611782.68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</f>
        <v>-9897040.9400000013</v>
      </c>
      <c r="D20" s="123"/>
      <c r="E20" s="96">
        <v>-60758429</v>
      </c>
      <c r="F20" s="93"/>
      <c r="G20" s="106">
        <v>-65427</v>
      </c>
      <c r="H20" s="78">
        <f t="shared" si="1"/>
        <v>-70655469.939999998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-33963927.420000002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7602108.7200000025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-154024561.28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v>0</v>
      </c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7602108.7200000025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-165069495.46000001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28013530</v>
      </c>
      <c r="D62" s="150"/>
      <c r="E62" s="141">
        <v>5853191.9199999999</v>
      </c>
      <c r="F62" s="93"/>
      <c r="G62" s="141">
        <v>20979065.719999999</v>
      </c>
      <c r="H62" s="78">
        <f>+C62+E62</f>
        <v>33866721.920000002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35615638.719999999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-131202773.54000002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Departameto OAI</cp:lastModifiedBy>
  <cp:lastPrinted>2024-03-12T15:24:26Z</cp:lastPrinted>
  <dcterms:created xsi:type="dcterms:W3CDTF">2022-05-09T16:29:53Z</dcterms:created>
  <dcterms:modified xsi:type="dcterms:W3CDTF">2024-03-12T17:01:24Z</dcterms:modified>
</cp:coreProperties>
</file>